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60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L22" i="1"/>
  <c r="K22" i="1"/>
  <c r="G22" i="1"/>
  <c r="F22" i="1"/>
  <c r="E22" i="1"/>
  <c r="D22" i="1"/>
  <c r="C22" i="1"/>
  <c r="C18" i="1"/>
  <c r="A18" i="1"/>
  <c r="E15" i="1"/>
  <c r="D15" i="1"/>
  <c r="C15" i="1"/>
  <c r="B15" i="1"/>
  <c r="A15" i="1"/>
  <c r="E13" i="1"/>
  <c r="D13" i="1"/>
  <c r="C13" i="1"/>
  <c r="B18" i="1" s="1"/>
  <c r="B13" i="1"/>
  <c r="A13" i="1"/>
  <c r="I3" i="1"/>
  <c r="H3" i="1"/>
  <c r="E3" i="1"/>
  <c r="J3" i="1" s="1"/>
  <c r="M3" i="1" s="1"/>
  <c r="D18" i="1" l="1"/>
  <c r="A22" i="1" s="1"/>
  <c r="B22" i="1" l="1"/>
  <c r="I22" i="1" s="1"/>
  <c r="H22" i="1" l="1"/>
  <c r="J22" i="1" s="1"/>
  <c r="M22" i="1" s="1"/>
  <c r="C25" i="1" s="1"/>
  <c r="E25" i="1" s="1"/>
</calcChain>
</file>

<file path=xl/sharedStrings.xml><?xml version="1.0" encoding="utf-8"?>
<sst xmlns="http://schemas.openxmlformats.org/spreadsheetml/2006/main" count="64" uniqueCount="42">
  <si>
    <t>Trade edict calculator</t>
  </si>
  <si>
    <t>My</t>
  </si>
  <si>
    <t>Incoming</t>
  </si>
  <si>
    <t>Local</t>
  </si>
  <si>
    <t xml:space="preserve">Total </t>
  </si>
  <si>
    <t>Retained</t>
  </si>
  <si>
    <t>Pulled</t>
  </si>
  <si>
    <t>My base</t>
  </si>
  <si>
    <t>Trade</t>
  </si>
  <si>
    <t>Present</t>
  </si>
  <si>
    <t>My node</t>
  </si>
  <si>
    <t>My node TP</t>
  </si>
  <si>
    <t>TP %</t>
  </si>
  <si>
    <t>Value</t>
  </si>
  <si>
    <t>Node value</t>
  </si>
  <si>
    <t>Trade Value %</t>
  </si>
  <si>
    <t>Gold Trade Value</t>
  </si>
  <si>
    <t>value</t>
  </si>
  <si>
    <t>Efficiency</t>
  </si>
  <si>
    <t>Merchant</t>
  </si>
  <si>
    <t>income</t>
  </si>
  <si>
    <t>Province TP Efficiency (no edict)</t>
  </si>
  <si>
    <t>Local Autonomy Malus</t>
  </si>
  <si>
    <t>Base State Provinces Trade Power</t>
  </si>
  <si>
    <t>P1</t>
  </si>
  <si>
    <t>P2</t>
  </si>
  <si>
    <t>P3</t>
  </si>
  <si>
    <t>P4</t>
  </si>
  <si>
    <t>P5</t>
  </si>
  <si>
    <t>State Provinces Full TP (with bonus, no edict)</t>
  </si>
  <si>
    <t>State Provinces Full TP WITH EDICT</t>
  </si>
  <si>
    <t>Total Base TP</t>
  </si>
  <si>
    <t>Total Bonus TP</t>
  </si>
  <si>
    <t>TP+edict</t>
  </si>
  <si>
    <t>New TP</t>
  </si>
  <si>
    <t>Final trade revenue</t>
  </si>
  <si>
    <t>New node</t>
  </si>
  <si>
    <t>My new node TP</t>
  </si>
  <si>
    <t>Base State Cost</t>
  </si>
  <si>
    <t>Edict Cost</t>
  </si>
  <si>
    <t>Node difference</t>
  </si>
  <si>
    <t>WOT!!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</si>
</sst>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1"/>
      <color rgb="FF9C65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31">
    <xf numFmtId="0" fontId="0" fillId="0" borderId="0" xfId="0"/>
    <xf numFmtId="0" fontId="4" fillId="5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6" borderId="0" xfId="0" applyFont="1" applyFill="1" applyAlignment="1">
      <alignment vertical="center"/>
    </xf>
    <xf numFmtId="0" fontId="7" fillId="6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6" borderId="0" xfId="0" applyNumberForma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8" fillId="3" borderId="0" xfId="2" applyFont="1" applyAlignment="1">
      <alignment horizontal="center" vertical="center"/>
    </xf>
    <xf numFmtId="0" fontId="2" fillId="3" borderId="0" xfId="2" applyAlignment="1">
      <alignment horizontal="center" vertical="center"/>
    </xf>
    <xf numFmtId="2" fontId="9" fillId="0" borderId="0" xfId="2" applyNumberFormat="1" applyFont="1" applyFill="1" applyAlignment="1">
      <alignment horizontal="center" vertical="center"/>
    </xf>
    <xf numFmtId="0" fontId="10" fillId="2" borderId="0" xfId="1" applyFont="1" applyAlignment="1">
      <alignment horizontal="center" vertical="center"/>
    </xf>
    <xf numFmtId="2" fontId="1" fillId="2" borderId="0" xfId="1" applyNumberFormat="1" applyAlignment="1">
      <alignment horizontal="center" vertical="center"/>
    </xf>
    <xf numFmtId="0" fontId="11" fillId="4" borderId="0" xfId="3" applyFont="1" applyAlignment="1">
      <alignment horizontal="center" vertical="center"/>
    </xf>
    <xf numFmtId="2" fontId="3" fillId="4" borderId="0" xfId="3" applyNumberFormat="1" applyAlignment="1">
      <alignment horizontal="center" vertical="center"/>
    </xf>
    <xf numFmtId="0" fontId="8" fillId="3" borderId="0" xfId="2" applyFont="1" applyAlignment="1">
      <alignment horizontal="center" vertical="center"/>
    </xf>
    <xf numFmtId="0" fontId="10" fillId="2" borderId="0" xfId="1" applyFont="1" applyAlignment="1">
      <alignment horizontal="center" vertical="center"/>
    </xf>
    <xf numFmtId="0" fontId="11" fillId="4" borderId="0" xfId="3" applyFont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2" fontId="2" fillId="3" borderId="0" xfId="2" applyNumberFormat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6" fillId="5" borderId="0" xfId="2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2" fontId="0" fillId="6" borderId="0" xfId="0" applyNumberFormat="1" applyFill="1" applyAlignment="1">
      <alignment horizontal="center" vertical="center"/>
    </xf>
    <xf numFmtId="0" fontId="0" fillId="6" borderId="0" xfId="0" applyFill="1" applyAlignment="1">
      <alignment horizontal="center" vertical="center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Q12" sqref="Q12"/>
    </sheetView>
  </sheetViews>
  <sheetFormatPr defaultColWidth="11.140625" defaultRowHeight="15" x14ac:dyDescent="0.25"/>
  <cols>
    <col min="1" max="1" width="20.140625" style="4" bestFit="1" customWidth="1"/>
    <col min="2" max="2" width="14" style="4" bestFit="1" customWidth="1"/>
    <col min="3" max="3" width="9.85546875" style="4" bestFit="1" customWidth="1"/>
    <col min="4" max="4" width="7.7109375" style="4" bestFit="1" customWidth="1"/>
    <col min="5" max="5" width="11.5703125" style="4" bestFit="1" customWidth="1"/>
    <col min="6" max="6" width="9.42578125" style="4" bestFit="1" customWidth="1"/>
    <col min="7" max="7" width="7.140625" style="4" bestFit="1" customWidth="1"/>
    <col min="8" max="8" width="9.42578125" style="4" bestFit="1" customWidth="1"/>
    <col min="9" max="9" width="7.140625" style="4" bestFit="1" customWidth="1"/>
    <col min="10" max="10" width="9" style="4" bestFit="1" customWidth="1"/>
    <col min="11" max="11" width="10" style="4" bestFit="1" customWidth="1"/>
    <col min="12" max="12" width="10.140625" style="4" bestFit="1" customWidth="1"/>
    <col min="13" max="13" width="9.28515625" style="4" bestFit="1" customWidth="1"/>
    <col min="14" max="16384" width="11.140625" style="4"/>
  </cols>
  <sheetData>
    <row r="1" spans="1:13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3" t="s">
        <v>5</v>
      </c>
      <c r="I1" s="3" t="s">
        <v>6</v>
      </c>
      <c r="J1" s="3" t="s">
        <v>7</v>
      </c>
      <c r="K1" s="2" t="s">
        <v>8</v>
      </c>
      <c r="L1" s="2" t="s">
        <v>9</v>
      </c>
      <c r="M1" s="3" t="s">
        <v>10</v>
      </c>
    </row>
    <row r="2" spans="1:13" s="8" customFormat="1" x14ac:dyDescent="0.25">
      <c r="A2" s="2" t="s">
        <v>11</v>
      </c>
      <c r="B2" s="2" t="s">
        <v>12</v>
      </c>
      <c r="C2" s="5" t="s">
        <v>13</v>
      </c>
      <c r="D2" s="5"/>
      <c r="E2" s="6" t="s">
        <v>14</v>
      </c>
      <c r="F2" s="5" t="s">
        <v>15</v>
      </c>
      <c r="G2" s="5"/>
      <c r="H2" s="7" t="s">
        <v>16</v>
      </c>
      <c r="I2" s="7"/>
      <c r="J2" s="3" t="s">
        <v>17</v>
      </c>
      <c r="K2" s="2" t="s">
        <v>18</v>
      </c>
      <c r="L2" s="2" t="s">
        <v>19</v>
      </c>
      <c r="M2" s="3" t="s">
        <v>20</v>
      </c>
    </row>
    <row r="3" spans="1:13" x14ac:dyDescent="0.25">
      <c r="A3" s="9">
        <v>561.20000000000005</v>
      </c>
      <c r="B3" s="9">
        <v>58</v>
      </c>
      <c r="C3" s="9">
        <v>33.08</v>
      </c>
      <c r="D3" s="9">
        <v>13.33</v>
      </c>
      <c r="E3" s="10">
        <f>SUM(C3:D3)</f>
        <v>46.41</v>
      </c>
      <c r="F3" s="9">
        <v>88</v>
      </c>
      <c r="G3" s="9">
        <v>12</v>
      </c>
      <c r="H3" s="10">
        <f>SUM(88/100*(A3*100/B3))</f>
        <v>851.47586206896563</v>
      </c>
      <c r="I3" s="10">
        <f>SUM(12/100*(A3*100/B3))</f>
        <v>116.11034482758622</v>
      </c>
      <c r="J3" s="10">
        <f>SUM(E3*A3/(H3+I3))</f>
        <v>26.917799999999996</v>
      </c>
      <c r="K3" s="9">
        <v>80</v>
      </c>
      <c r="L3" s="9">
        <v>10</v>
      </c>
      <c r="M3" s="10">
        <f>SUM(J3*(1+(K3+L3)/100))</f>
        <v>51.143819999999991</v>
      </c>
    </row>
    <row r="5" spans="1:13" s="12" customFormat="1" x14ac:dyDescent="0.25">
      <c r="A5" s="11" t="s">
        <v>21</v>
      </c>
      <c r="B5" s="11"/>
      <c r="C5" s="11"/>
      <c r="D5" s="11"/>
      <c r="E5" s="11"/>
    </row>
    <row r="6" spans="1:13" s="8" customFormat="1" x14ac:dyDescent="0.25">
      <c r="A6" s="4">
        <v>241</v>
      </c>
      <c r="B6" s="4">
        <v>291</v>
      </c>
      <c r="C6" s="4">
        <v>241</v>
      </c>
      <c r="D6" s="4">
        <v>0</v>
      </c>
      <c r="E6" s="4">
        <v>0</v>
      </c>
    </row>
    <row r="7" spans="1:13" x14ac:dyDescent="0.25">
      <c r="A7" s="11" t="s">
        <v>22</v>
      </c>
      <c r="B7" s="11"/>
      <c r="C7" s="11"/>
      <c r="D7" s="11"/>
      <c r="E7" s="11"/>
    </row>
    <row r="8" spans="1:13" x14ac:dyDescent="0.25">
      <c r="A8" s="4">
        <v>12.5</v>
      </c>
      <c r="B8" s="4">
        <v>0</v>
      </c>
      <c r="C8" s="4">
        <v>12.5</v>
      </c>
      <c r="D8" s="4">
        <v>0</v>
      </c>
      <c r="E8" s="4">
        <v>0</v>
      </c>
    </row>
    <row r="9" spans="1:13" x14ac:dyDescent="0.25">
      <c r="A9" s="13" t="s">
        <v>23</v>
      </c>
      <c r="B9" s="13"/>
      <c r="C9" s="13"/>
      <c r="D9" s="13"/>
      <c r="E9" s="13"/>
    </row>
    <row r="10" spans="1:13" x14ac:dyDescent="0.25">
      <c r="A10" s="14" t="s">
        <v>24</v>
      </c>
      <c r="B10" s="14" t="s">
        <v>25</v>
      </c>
      <c r="C10" s="14" t="s">
        <v>26</v>
      </c>
      <c r="D10" s="14" t="s">
        <v>27</v>
      </c>
      <c r="E10" s="14" t="s">
        <v>28</v>
      </c>
    </row>
    <row r="11" spans="1:13" x14ac:dyDescent="0.25">
      <c r="A11" s="15">
        <v>12.4</v>
      </c>
      <c r="B11" s="15">
        <v>2.4</v>
      </c>
      <c r="C11" s="15">
        <v>2.2000000000000002</v>
      </c>
      <c r="D11" s="15">
        <v>0</v>
      </c>
      <c r="E11" s="15">
        <v>0</v>
      </c>
    </row>
    <row r="12" spans="1:13" x14ac:dyDescent="0.25">
      <c r="A12" s="16" t="s">
        <v>29</v>
      </c>
      <c r="B12" s="16"/>
      <c r="C12" s="16"/>
      <c r="D12" s="16"/>
      <c r="E12" s="16"/>
    </row>
    <row r="13" spans="1:13" x14ac:dyDescent="0.25">
      <c r="A13" s="17">
        <f>SUM((A11*A6/100)-(A8*(A11*A6/100)/100))</f>
        <v>26.148499999999999</v>
      </c>
      <c r="B13" s="17">
        <f t="shared" ref="B13:E13" si="0">SUM((B11*B6/100)-(B8*(B11*B6/100)/100))</f>
        <v>6.984</v>
      </c>
      <c r="C13" s="17">
        <f t="shared" si="0"/>
        <v>4.6392500000000005</v>
      </c>
      <c r="D13" s="17">
        <f t="shared" si="0"/>
        <v>0</v>
      </c>
      <c r="E13" s="17">
        <f t="shared" si="0"/>
        <v>0</v>
      </c>
    </row>
    <row r="14" spans="1:13" x14ac:dyDescent="0.25">
      <c r="A14" s="18" t="s">
        <v>30</v>
      </c>
      <c r="B14" s="18"/>
      <c r="C14" s="18"/>
      <c r="D14" s="18"/>
      <c r="E14" s="18"/>
    </row>
    <row r="15" spans="1:13" x14ac:dyDescent="0.25">
      <c r="A15" s="19">
        <f>SUM((A11*(A6+50)/100)-(A8*(A11*(A6+50)/100)/100))</f>
        <v>31.573500000000003</v>
      </c>
      <c r="B15" s="19">
        <f t="shared" ref="B15:E15" si="1">SUM((B11*(B6+50)/100)-(B8*(B11*(B6+50)/100)/100))</f>
        <v>8.1839999999999993</v>
      </c>
      <c r="C15" s="19">
        <f t="shared" si="1"/>
        <v>5.60175</v>
      </c>
      <c r="D15" s="19">
        <f t="shared" si="1"/>
        <v>0</v>
      </c>
      <c r="E15" s="19">
        <f t="shared" si="1"/>
        <v>0</v>
      </c>
    </row>
    <row r="17" spans="1:13" x14ac:dyDescent="0.25">
      <c r="A17" s="20" t="s">
        <v>31</v>
      </c>
      <c r="B17" s="21" t="s">
        <v>32</v>
      </c>
      <c r="C17" s="22" t="s">
        <v>33</v>
      </c>
      <c r="D17" s="23" t="s">
        <v>34</v>
      </c>
      <c r="E17" s="8"/>
    </row>
    <row r="18" spans="1:13" x14ac:dyDescent="0.25">
      <c r="A18" s="24">
        <f>SUM(A11:E11)</f>
        <v>17</v>
      </c>
      <c r="B18" s="17">
        <f>SUM(A13:E13)</f>
        <v>37.771749999999997</v>
      </c>
      <c r="C18" s="19">
        <f>SUM(A15:E15)</f>
        <v>45.359250000000003</v>
      </c>
      <c r="D18" s="10">
        <f>SUM(C18-B18)</f>
        <v>7.5875000000000057</v>
      </c>
      <c r="E18" s="25"/>
    </row>
    <row r="20" spans="1:13" x14ac:dyDescent="0.25">
      <c r="A20" s="26" t="s">
        <v>35</v>
      </c>
      <c r="B20" s="3" t="s">
        <v>1</v>
      </c>
      <c r="C20" s="3" t="s">
        <v>2</v>
      </c>
      <c r="D20" s="3" t="s">
        <v>3</v>
      </c>
      <c r="E20" s="3" t="s">
        <v>4</v>
      </c>
      <c r="F20" s="3" t="s">
        <v>5</v>
      </c>
      <c r="G20" s="3" t="s">
        <v>6</v>
      </c>
      <c r="H20" s="3" t="s">
        <v>5</v>
      </c>
      <c r="I20" s="3" t="s">
        <v>6</v>
      </c>
      <c r="J20" s="3" t="s">
        <v>7</v>
      </c>
      <c r="K20" s="3" t="s">
        <v>8</v>
      </c>
      <c r="L20" s="3" t="s">
        <v>9</v>
      </c>
      <c r="M20" s="3" t="s">
        <v>36</v>
      </c>
    </row>
    <row r="21" spans="1:13" x14ac:dyDescent="0.25">
      <c r="A21" s="3" t="s">
        <v>37</v>
      </c>
      <c r="B21" s="3" t="s">
        <v>12</v>
      </c>
      <c r="C21" s="7" t="s">
        <v>13</v>
      </c>
      <c r="D21" s="7"/>
      <c r="E21" s="6" t="s">
        <v>14</v>
      </c>
      <c r="F21" s="7" t="s">
        <v>15</v>
      </c>
      <c r="G21" s="7"/>
      <c r="H21" s="7" t="s">
        <v>16</v>
      </c>
      <c r="I21" s="7"/>
      <c r="J21" s="3" t="s">
        <v>17</v>
      </c>
      <c r="K21" s="3" t="s">
        <v>18</v>
      </c>
      <c r="L21" s="3" t="s">
        <v>19</v>
      </c>
      <c r="M21" s="3" t="s">
        <v>20</v>
      </c>
    </row>
    <row r="22" spans="1:13" x14ac:dyDescent="0.25">
      <c r="A22" s="10">
        <f>SUM(A3,D18)</f>
        <v>568.78750000000002</v>
      </c>
      <c r="B22" s="10">
        <f>SUM(A22*100/(A3*100/B3+D18))</f>
        <v>58.326787933007509</v>
      </c>
      <c r="C22" s="10">
        <f>SUM(C3)</f>
        <v>33.08</v>
      </c>
      <c r="D22" s="10">
        <f>SUM(D3)</f>
        <v>13.33</v>
      </c>
      <c r="E22" s="10">
        <f>SUM(C22:D22)</f>
        <v>46.41</v>
      </c>
      <c r="F22" s="10">
        <f>SUM(F3)</f>
        <v>88</v>
      </c>
      <c r="G22" s="10">
        <f>SUM(G3)</f>
        <v>12</v>
      </c>
      <c r="H22" s="10">
        <f>SUM(88/100*(A22*100/B22))</f>
        <v>858.15286206896565</v>
      </c>
      <c r="I22" s="10">
        <f>SUM(12/100*(A22*100/B22))</f>
        <v>117.02084482758622</v>
      </c>
      <c r="J22" s="10">
        <f>SUM(E22*A22/(H22+I22))</f>
        <v>27.06946227970878</v>
      </c>
      <c r="K22" s="10">
        <f>SUM(K3)</f>
        <v>80</v>
      </c>
      <c r="L22" s="10">
        <f>SUM(L3)</f>
        <v>10</v>
      </c>
      <c r="M22" s="10">
        <f>SUM(J22*(1+(K22+L22)/100))</f>
        <v>51.431978331446679</v>
      </c>
    </row>
    <row r="24" spans="1:13" x14ac:dyDescent="0.25">
      <c r="A24" s="8" t="s">
        <v>38</v>
      </c>
      <c r="B24" s="23" t="s">
        <v>39</v>
      </c>
      <c r="C24" s="27" t="s">
        <v>40</v>
      </c>
      <c r="D24" s="27"/>
      <c r="E24" s="23" t="s">
        <v>41</v>
      </c>
    </row>
    <row r="25" spans="1:13" x14ac:dyDescent="0.25">
      <c r="A25" s="4">
        <v>0.22</v>
      </c>
      <c r="B25" s="28">
        <f>SUM(A25*2)</f>
        <v>0.44</v>
      </c>
      <c r="C25" s="29">
        <f>SUM(M22-M3)</f>
        <v>0.28815833144668801</v>
      </c>
      <c r="D25" s="30"/>
      <c r="E25" s="9">
        <f>SUM(C25-B25)</f>
        <v>-0.15184166855331199</v>
      </c>
    </row>
  </sheetData>
  <mergeCells count="13">
    <mergeCell ref="C25:D25"/>
    <mergeCell ref="A12:E12"/>
    <mergeCell ref="A14:E14"/>
    <mergeCell ref="C21:D21"/>
    <mergeCell ref="F21:G21"/>
    <mergeCell ref="H21:I21"/>
    <mergeCell ref="C24:D24"/>
    <mergeCell ref="C2:D2"/>
    <mergeCell ref="F2:G2"/>
    <mergeCell ref="H2:I2"/>
    <mergeCell ref="A5:E5"/>
    <mergeCell ref="A7:E7"/>
    <mergeCell ref="A9:E9"/>
  </mergeCells>
  <conditionalFormatting sqref="E25">
    <cfRule type="cellIs" dxfId="0" priority="1" operator="greaterThan">
      <formula>0</formula>
    </cfRule>
    <cfRule type="cellIs" dxfId="1" priority="2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2017-12-21T11:38:59Z</dcterms:modified>
</cp:coreProperties>
</file>