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296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<sst xmlns="http://schemas.openxmlformats.org/spreadsheetml/2006/main" count="14">
  <si>
    <t>local dev mod.</t>
  </si>
  <si>
    <t>dev eff</t>
  </si>
  <si>
    <t>Initial Development</t>
  </si>
  <si>
    <t>equation</t>
  </si>
  <si>
    <t>Final Development</t>
  </si>
  <si>
    <t>Required Monarch Points</t>
  </si>
  <si>
    <t>dev cost mod</t>
  </si>
  <si>
    <t>total mod</t>
  </si>
  <si>
    <t>MP cost</t>
  </si>
  <si>
    <t>Required Monarch Points at 0% dev cost</t>
  </si>
  <si>
    <t>at -20% dev cost</t>
  </si>
  <si>
    <t>at -30% dev cost</t>
  </si>
  <si>
    <t>at -80% dev cost</t>
  </si>
  <si>
    <t>saves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</si>
</sst>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0">
    <font>
      <sz val="12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" fillId="10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5" applyNumberForma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" fillId="11" borderId="3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P45"/>
  <sheetViews>
    <sheetView topLeftCell="B1" workbookViewId="0">
      <selection activeCell="F16" sqref="F16"/>
    </sheetView>
  </sheetViews>
  <sheetFormatPr defaultColWidth="9" defaultRowHeight="15.75"/>
  <cols>
    <col min="3" max="4" width="18.125" customWidth="1"/>
    <col min="5" max="5" width="23.125" customWidth="1"/>
    <col min="6" max="6" width="29" customWidth="1"/>
    <col min="10" max="10" width="18.125" customWidth="1"/>
    <col min="11" max="11" width="12.375" customWidth="1"/>
  </cols>
  <sheetData>
    <row r="1" spans="10:14">
      <c r="J1" t="s">
        <v>0</v>
      </c>
      <c r="K1">
        <v>0</v>
      </c>
      <c r="M1" t="s">
        <v>1</v>
      </c>
      <c r="N1">
        <v>1</v>
      </c>
    </row>
    <row r="2" spans="3:13">
      <c r="C2" t="s">
        <v>2</v>
      </c>
      <c r="D2" t="s">
        <v>3</v>
      </c>
      <c r="E2" t="s">
        <v>4</v>
      </c>
      <c r="F2" t="s">
        <v>5</v>
      </c>
      <c r="J2" t="s">
        <v>2</v>
      </c>
      <c r="K2" t="s">
        <v>6</v>
      </c>
      <c r="L2" t="s">
        <v>7</v>
      </c>
      <c r="M2" t="s">
        <v>8</v>
      </c>
    </row>
    <row r="3" spans="3:16">
      <c r="C3">
        <v>3</v>
      </c>
      <c r="D3">
        <f>(-1+SQRT(1+4*(C3*C3+C3+1202)))/2</f>
        <v>34.3460901680519</v>
      </c>
      <c r="E3">
        <f>CEILING(D3,1)</f>
        <v>35</v>
      </c>
      <c r="F3">
        <f>SUMIFS($N$3:$N$45,$J$3:$J$45,"&gt;=3",$J$3:$J$45,"&lt;35")</f>
        <v>2286</v>
      </c>
      <c r="J3">
        <v>3</v>
      </c>
      <c r="K3">
        <v>0</v>
      </c>
      <c r="L3">
        <f>1+K3+$K$1</f>
        <v>1</v>
      </c>
      <c r="M3">
        <f>$N$1*50*L3</f>
        <v>50</v>
      </c>
      <c r="N3">
        <f>FLOOR(M3,1)</f>
        <v>50</v>
      </c>
      <c r="P3" t="b">
        <f>(J3:J45&gt;=3)</f>
        <v>1</v>
      </c>
    </row>
    <row r="4" spans="3:14">
      <c r="C4">
        <v>4</v>
      </c>
      <c r="D4">
        <f t="shared" ref="D4:D20" si="0">(-1+SQRT(1+4*(C4*C4+C4+1202)))/2</f>
        <v>34.4606922128267</v>
      </c>
      <c r="E4">
        <f t="shared" ref="E4:E45" si="1">CEILING(D4,1)</f>
        <v>35</v>
      </c>
      <c r="F4">
        <f>SUMIFS($N$3:$N$45,$J$3:$J$45,"&gt;=4",$J$3:$J$45,"&lt;35")</f>
        <v>2236</v>
      </c>
      <c r="J4">
        <v>4</v>
      </c>
      <c r="K4">
        <v>0</v>
      </c>
      <c r="L4">
        <f>1+K4+$K$1</f>
        <v>1</v>
      </c>
      <c r="M4">
        <f t="shared" ref="M4:M45" si="2">$N$1*50*L4</f>
        <v>50</v>
      </c>
      <c r="N4">
        <f t="shared" ref="N4:N45" si="3">FLOOR(M4,1)</f>
        <v>50</v>
      </c>
    </row>
    <row r="5" spans="3:14">
      <c r="C5">
        <v>5</v>
      </c>
      <c r="D5">
        <f t="shared" si="0"/>
        <v>34.6034186369362</v>
      </c>
      <c r="E5">
        <f t="shared" si="1"/>
        <v>35</v>
      </c>
      <c r="F5">
        <f>SUMIFS($N$3:$N$45,$J$3:$J$45,"&gt;=5",$J$3:$J$45,"&lt;35")</f>
        <v>2186</v>
      </c>
      <c r="J5">
        <v>5</v>
      </c>
      <c r="K5">
        <v>0</v>
      </c>
      <c r="L5">
        <f>1+K5+$K$1</f>
        <v>1</v>
      </c>
      <c r="M5">
        <f t="shared" si="2"/>
        <v>50</v>
      </c>
      <c r="N5">
        <f t="shared" si="3"/>
        <v>50</v>
      </c>
    </row>
    <row r="6" spans="3:14">
      <c r="C6">
        <v>6</v>
      </c>
      <c r="D6">
        <f t="shared" si="0"/>
        <v>34.7739280489145</v>
      </c>
      <c r="E6">
        <f t="shared" si="1"/>
        <v>35</v>
      </c>
      <c r="F6">
        <f>SUMIFS($N$3:$N$45,$J$3:$J$45,"&gt;=6",$J$3:$J$45,"&lt;35")</f>
        <v>2136</v>
      </c>
      <c r="J6">
        <v>6</v>
      </c>
      <c r="K6">
        <v>0</v>
      </c>
      <c r="L6">
        <f>1+K6+$K$1</f>
        <v>1</v>
      </c>
      <c r="M6">
        <f t="shared" si="2"/>
        <v>50</v>
      </c>
      <c r="N6">
        <f t="shared" si="3"/>
        <v>50</v>
      </c>
    </row>
    <row r="7" spans="3:14">
      <c r="C7">
        <v>7</v>
      </c>
      <c r="D7">
        <f t="shared" si="0"/>
        <v>34.9718198010759</v>
      </c>
      <c r="E7">
        <f t="shared" si="1"/>
        <v>35</v>
      </c>
      <c r="F7">
        <f>SUMIFS($N$3:$N$45,$J$3:$J$45,"&gt;=7",$J$3:$J$45,"&lt;35")</f>
        <v>2086</v>
      </c>
      <c r="J7">
        <v>7</v>
      </c>
      <c r="K7">
        <v>0</v>
      </c>
      <c r="L7">
        <f>1+K7+$K$1</f>
        <v>1</v>
      </c>
      <c r="M7">
        <f t="shared" si="2"/>
        <v>50</v>
      </c>
      <c r="N7">
        <f t="shared" si="3"/>
        <v>50</v>
      </c>
    </row>
    <row r="8" spans="3:14">
      <c r="C8">
        <v>8</v>
      </c>
      <c r="D8">
        <f t="shared" si="0"/>
        <v>35.1966384972031</v>
      </c>
      <c r="E8">
        <f t="shared" si="1"/>
        <v>36</v>
      </c>
      <c r="F8">
        <f>SUMIFS($N$3:$N$45,$J$3:$J$45,"&gt;=8",$J$3:$J$45,"&lt;36")</f>
        <v>2158</v>
      </c>
      <c r="J8">
        <v>8</v>
      </c>
      <c r="K8">
        <v>0</v>
      </c>
      <c r="L8">
        <f>1+K8+$K$1</f>
        <v>1</v>
      </c>
      <c r="M8">
        <f t="shared" si="2"/>
        <v>50</v>
      </c>
      <c r="N8">
        <f t="shared" si="3"/>
        <v>50</v>
      </c>
    </row>
    <row r="9" spans="3:14">
      <c r="C9">
        <v>9</v>
      </c>
      <c r="D9">
        <f t="shared" si="0"/>
        <v>35.4478789360374</v>
      </c>
      <c r="E9">
        <f t="shared" si="1"/>
        <v>36</v>
      </c>
      <c r="F9">
        <f>SUMIFS($N$3:$N$45,$J$3:$J$45,"&gt;=9",$J$3:$J$45,"&lt;36")</f>
        <v>2108</v>
      </c>
      <c r="J9">
        <v>9</v>
      </c>
      <c r="K9">
        <v>0</v>
      </c>
      <c r="L9">
        <f>1+K9+$K$1</f>
        <v>1</v>
      </c>
      <c r="M9">
        <f t="shared" si="2"/>
        <v>50</v>
      </c>
      <c r="N9">
        <f t="shared" si="3"/>
        <v>50</v>
      </c>
    </row>
    <row r="10" spans="3:14">
      <c r="C10">
        <v>10</v>
      </c>
      <c r="D10">
        <f t="shared" si="0"/>
        <v>35.7249913733599</v>
      </c>
      <c r="E10">
        <f t="shared" si="1"/>
        <v>36</v>
      </c>
      <c r="F10">
        <f>SUMIFS($N$3:$N$45,$J$3:$J$45,"&gt;=10",$J$3:$J$45,"&lt;36")</f>
        <v>2058</v>
      </c>
      <c r="J10">
        <v>10</v>
      </c>
      <c r="K10">
        <v>0.03</v>
      </c>
      <c r="L10">
        <f t="shared" ref="L10:L45" si="4">1+K10+$K$1</f>
        <v>1.03</v>
      </c>
      <c r="M10">
        <f t="shared" si="2"/>
        <v>51.5</v>
      </c>
      <c r="N10">
        <f t="shared" si="3"/>
        <v>51</v>
      </c>
    </row>
    <row r="11" spans="3:14">
      <c r="C11">
        <v>11</v>
      </c>
      <c r="D11">
        <f t="shared" si="0"/>
        <v>36.0273869856578</v>
      </c>
      <c r="E11">
        <f t="shared" si="1"/>
        <v>37</v>
      </c>
      <c r="F11">
        <f>SUMIFS($N$3:$N$45,$J$3:$J$45,"&gt;=11",$J$3:$J$45,"&lt;37")</f>
        <v>2133</v>
      </c>
      <c r="J11">
        <v>11</v>
      </c>
      <c r="K11">
        <v>0.06</v>
      </c>
      <c r="L11">
        <f t="shared" si="4"/>
        <v>1.06</v>
      </c>
      <c r="M11">
        <f t="shared" si="2"/>
        <v>53</v>
      </c>
      <c r="N11">
        <f t="shared" si="3"/>
        <v>53</v>
      </c>
    </row>
    <row r="12" spans="3:14">
      <c r="C12">
        <v>12</v>
      </c>
      <c r="D12">
        <f t="shared" si="0"/>
        <v>36.3544434227408</v>
      </c>
      <c r="E12">
        <f t="shared" si="1"/>
        <v>37</v>
      </c>
      <c r="F12">
        <f>SUMIFS($N$3:$N$45,$J$3:$J$45,"&gt;=12",$J$3:$J$45,"&lt;37")</f>
        <v>2080</v>
      </c>
      <c r="J12">
        <v>12</v>
      </c>
      <c r="K12">
        <v>0.09</v>
      </c>
      <c r="L12">
        <f t="shared" si="4"/>
        <v>1.09</v>
      </c>
      <c r="M12">
        <f t="shared" si="2"/>
        <v>54.5</v>
      </c>
      <c r="N12">
        <f t="shared" si="3"/>
        <v>54</v>
      </c>
    </row>
    <row r="13" spans="3:14">
      <c r="C13">
        <v>13</v>
      </c>
      <c r="D13">
        <f t="shared" si="0"/>
        <v>36.7055103445713</v>
      </c>
      <c r="E13">
        <f t="shared" si="1"/>
        <v>37</v>
      </c>
      <c r="F13">
        <f>SUMIFS($N$3:$N$45,$J$3:$J$45,"&gt;=13",$J$3:$J$45,"&lt;37")</f>
        <v>2026</v>
      </c>
      <c r="J13">
        <v>13</v>
      </c>
      <c r="K13">
        <v>0.12</v>
      </c>
      <c r="L13">
        <f t="shared" si="4"/>
        <v>1.12</v>
      </c>
      <c r="M13">
        <f t="shared" si="2"/>
        <v>56</v>
      </c>
      <c r="N13">
        <f t="shared" si="3"/>
        <v>56</v>
      </c>
    </row>
    <row r="14" spans="3:14">
      <c r="C14">
        <v>14</v>
      </c>
      <c r="D14">
        <f t="shared" si="0"/>
        <v>37.0799148482271</v>
      </c>
      <c r="E14">
        <f t="shared" si="1"/>
        <v>38</v>
      </c>
      <c r="F14">
        <f>SUMIFS($N$3:$N$45,$J$3:$J$45,"&gt;=14",$J$3:$J$45,"&lt;38")</f>
        <v>2101</v>
      </c>
      <c r="J14">
        <v>14</v>
      </c>
      <c r="K14">
        <v>0.15</v>
      </c>
      <c r="L14">
        <f t="shared" si="4"/>
        <v>1.15</v>
      </c>
      <c r="M14">
        <f t="shared" si="2"/>
        <v>57.5</v>
      </c>
      <c r="N14">
        <f t="shared" si="3"/>
        <v>57</v>
      </c>
    </row>
    <row r="15" spans="3:14">
      <c r="C15">
        <v>15</v>
      </c>
      <c r="D15">
        <f t="shared" si="0"/>
        <v>37.4769667035165</v>
      </c>
      <c r="E15">
        <f t="shared" si="1"/>
        <v>38</v>
      </c>
      <c r="F15">
        <f>SUMIFS($N$3:$N$45,$J$3:$J$45,"&gt;=15",$J$3:$J$45,"&lt;38")</f>
        <v>2044</v>
      </c>
      <c r="J15">
        <v>15</v>
      </c>
      <c r="K15">
        <v>0.18</v>
      </c>
      <c r="L15">
        <f t="shared" si="4"/>
        <v>1.18</v>
      </c>
      <c r="M15">
        <f t="shared" si="2"/>
        <v>59</v>
      </c>
      <c r="N15">
        <f t="shared" si="3"/>
        <v>59</v>
      </c>
    </row>
    <row r="16" spans="3:14">
      <c r="C16">
        <v>16</v>
      </c>
      <c r="D16">
        <f t="shared" si="0"/>
        <v>37.895963329496</v>
      </c>
      <c r="E16">
        <f t="shared" si="1"/>
        <v>38</v>
      </c>
      <c r="F16">
        <f>SUMIFS($N$3:$N$45,$J$3:$J$45,"&gt;=16",$J$3:$J$45,"&lt;38")</f>
        <v>1985</v>
      </c>
      <c r="J16">
        <v>16</v>
      </c>
      <c r="K16">
        <v>0.21</v>
      </c>
      <c r="L16">
        <f t="shared" si="4"/>
        <v>1.21</v>
      </c>
      <c r="M16">
        <f t="shared" si="2"/>
        <v>60.5</v>
      </c>
      <c r="N16">
        <f t="shared" si="3"/>
        <v>60</v>
      </c>
    </row>
    <row r="17" spans="3:14">
      <c r="C17">
        <v>17</v>
      </c>
      <c r="D17">
        <f t="shared" si="0"/>
        <v>38.3361944582628</v>
      </c>
      <c r="E17">
        <f t="shared" si="1"/>
        <v>39</v>
      </c>
      <c r="F17">
        <f>SUMIFS($N$3:$N$45,$J$3:$J$45,"&gt;=17",$J$3:$J$45,"&lt;39")</f>
        <v>2060</v>
      </c>
      <c r="J17">
        <v>17</v>
      </c>
      <c r="K17">
        <v>0.24</v>
      </c>
      <c r="L17">
        <f t="shared" si="4"/>
        <v>1.24</v>
      </c>
      <c r="M17">
        <f t="shared" si="2"/>
        <v>62</v>
      </c>
      <c r="N17">
        <f t="shared" si="3"/>
        <v>62</v>
      </c>
    </row>
    <row r="18" spans="3:14">
      <c r="C18">
        <v>18</v>
      </c>
      <c r="D18">
        <f t="shared" si="0"/>
        <v>38.7969464462571</v>
      </c>
      <c r="E18">
        <f t="shared" si="1"/>
        <v>39</v>
      </c>
      <c r="F18">
        <f>SUMIFS($N$3:$N$45,$J$3:$J$45,"&gt;=18",$J$3:$J$45,"&lt;39")</f>
        <v>1998</v>
      </c>
      <c r="J18">
        <v>18</v>
      </c>
      <c r="K18">
        <v>0.27</v>
      </c>
      <c r="L18">
        <f t="shared" si="4"/>
        <v>1.27</v>
      </c>
      <c r="M18">
        <f t="shared" si="2"/>
        <v>63.5</v>
      </c>
      <c r="N18">
        <f t="shared" si="3"/>
        <v>63</v>
      </c>
    </row>
    <row r="19" spans="3:14">
      <c r="C19">
        <v>19</v>
      </c>
      <c r="D19">
        <f t="shared" si="0"/>
        <v>39.2775062063976</v>
      </c>
      <c r="E19">
        <f t="shared" si="1"/>
        <v>40</v>
      </c>
      <c r="F19">
        <f>SUMIFS($N$3:$N$45,$J$3:$J$45,"&gt;=19",$J$3:$J$45,"&lt;40")</f>
        <v>2075</v>
      </c>
      <c r="J19">
        <v>19</v>
      </c>
      <c r="K19">
        <v>0.3</v>
      </c>
      <c r="L19">
        <f t="shared" si="4"/>
        <v>1.3</v>
      </c>
      <c r="M19">
        <f t="shared" si="2"/>
        <v>65</v>
      </c>
      <c r="N19">
        <f t="shared" si="3"/>
        <v>65</v>
      </c>
    </row>
    <row r="20" spans="3:14">
      <c r="C20">
        <v>20</v>
      </c>
      <c r="D20">
        <f t="shared" si="0"/>
        <v>39.7771647462927</v>
      </c>
      <c r="E20">
        <f t="shared" si="1"/>
        <v>40</v>
      </c>
      <c r="F20">
        <f>SUMIFS($N$3:$N$45,$J$3:$J$45,"&gt;=20",$J$3:$J$45,"&lt;40")</f>
        <v>2010</v>
      </c>
      <c r="J20">
        <v>20</v>
      </c>
      <c r="K20">
        <v>0.36</v>
      </c>
      <c r="L20">
        <f t="shared" si="4"/>
        <v>1.36</v>
      </c>
      <c r="M20">
        <f t="shared" si="2"/>
        <v>68</v>
      </c>
      <c r="N20">
        <f t="shared" si="3"/>
        <v>68</v>
      </c>
    </row>
    <row r="21" spans="3:14">
      <c r="C21">
        <v>21</v>
      </c>
      <c r="D21">
        <f>(-1+SQRT(1+4*(C21*C21+C21+1202)))/2</f>
        <v>40.2952203082665</v>
      </c>
      <c r="E21">
        <f t="shared" si="1"/>
        <v>41</v>
      </c>
      <c r="F21">
        <f>SUMIFS($N$3:$N$45,$J$3:$J$45,"&gt;=21",$J$3:$J$45,"&lt;41")</f>
        <v>2088</v>
      </c>
      <c r="J21">
        <v>21</v>
      </c>
      <c r="K21">
        <v>0.42</v>
      </c>
      <c r="L21">
        <f t="shared" si="4"/>
        <v>1.42</v>
      </c>
      <c r="M21">
        <f t="shared" si="2"/>
        <v>71</v>
      </c>
      <c r="N21">
        <f t="shared" si="3"/>
        <v>71</v>
      </c>
    </row>
    <row r="22" spans="3:14">
      <c r="C22">
        <v>22</v>
      </c>
      <c r="D22">
        <f>(-1+SQRT(1+4*(C22*C22+C22+1202)))/2</f>
        <v>40.8309811158651</v>
      </c>
      <c r="E22">
        <f t="shared" si="1"/>
        <v>41</v>
      </c>
      <c r="F22">
        <f>SUMIFS($N$3:$N$45,$J$3:$J$45,"&gt;=22",$J$3:$J$45,"&lt;42")</f>
        <v>2169</v>
      </c>
      <c r="J22">
        <v>22</v>
      </c>
      <c r="K22">
        <v>0.48</v>
      </c>
      <c r="L22">
        <f t="shared" si="4"/>
        <v>1.48</v>
      </c>
      <c r="M22">
        <f t="shared" si="2"/>
        <v>74</v>
      </c>
      <c r="N22">
        <f t="shared" si="3"/>
        <v>74</v>
      </c>
    </row>
    <row r="23" spans="3:14">
      <c r="C23">
        <v>23</v>
      </c>
      <c r="D23">
        <f>(-1+SQRT(1+4*(C23*C23+C23+1202)))/2</f>
        <v>41.3837677388269</v>
      </c>
      <c r="E23">
        <f t="shared" si="1"/>
        <v>42</v>
      </c>
      <c r="F23">
        <f>SUMIFS($N$3:$N$45,$J$3:$J$45,"&gt;=23",$J$3:$J$45,"&lt;42")</f>
        <v>2095</v>
      </c>
      <c r="J23">
        <v>23</v>
      </c>
      <c r="K23">
        <v>0.54</v>
      </c>
      <c r="L23">
        <f t="shared" si="4"/>
        <v>1.54</v>
      </c>
      <c r="M23">
        <f t="shared" si="2"/>
        <v>77</v>
      </c>
      <c r="N23">
        <f t="shared" si="3"/>
        <v>77</v>
      </c>
    </row>
    <row r="24" spans="3:14">
      <c r="C24">
        <v>24</v>
      </c>
      <c r="D24">
        <f>(-1+SQRT(1+4*(C24*C24+C24+1202)))/2</f>
        <v>41.9529150942547</v>
      </c>
      <c r="E24">
        <f t="shared" si="1"/>
        <v>42</v>
      </c>
      <c r="F24">
        <f>SUMIFS($N$3:$N$45,$J$3:$J$45,"&gt;=24",$J$3:$J$45,"&lt;42")</f>
        <v>2018</v>
      </c>
      <c r="J24">
        <v>24</v>
      </c>
      <c r="K24">
        <v>0.6</v>
      </c>
      <c r="L24">
        <f t="shared" si="4"/>
        <v>1.6</v>
      </c>
      <c r="M24">
        <f t="shared" si="2"/>
        <v>80</v>
      </c>
      <c r="N24">
        <f t="shared" si="3"/>
        <v>80</v>
      </c>
    </row>
    <row r="25" spans="3:14">
      <c r="C25">
        <v>25</v>
      </c>
      <c r="D25">
        <f>(-1+SQRT(1+4*(C25*C25+C25+1202)))/2</f>
        <v>42.5377741060106</v>
      </c>
      <c r="E25">
        <f t="shared" si="1"/>
        <v>43</v>
      </c>
      <c r="F25">
        <f>SUMIFS($N$3:$N$45,$J$3:$J$45,"&gt;=25",$J$3:$J$45,"&lt;43")</f>
        <v>2096</v>
      </c>
      <c r="J25">
        <v>25</v>
      </c>
      <c r="K25">
        <v>0.66</v>
      </c>
      <c r="L25">
        <f t="shared" si="4"/>
        <v>1.66</v>
      </c>
      <c r="M25">
        <f t="shared" si="2"/>
        <v>83</v>
      </c>
      <c r="N25">
        <f t="shared" si="3"/>
        <v>83</v>
      </c>
    </row>
    <row r="26" spans="3:14">
      <c r="C26">
        <v>26</v>
      </c>
      <c r="D26">
        <f>(-1+SQRT(1+4*(C26*C26+C26+1202)))/2</f>
        <v>43.1377130473172</v>
      </c>
      <c r="E26">
        <f t="shared" si="1"/>
        <v>44</v>
      </c>
      <c r="F26">
        <f>SUMIFS($N$3:$N$45,$J$3:$J$45,"&gt;=26",$J$3:$J$45,"&lt;44")</f>
        <v>2177</v>
      </c>
      <c r="J26">
        <v>26</v>
      </c>
      <c r="K26">
        <v>0.72</v>
      </c>
      <c r="L26">
        <f t="shared" si="4"/>
        <v>1.72</v>
      </c>
      <c r="M26">
        <f t="shared" si="2"/>
        <v>86</v>
      </c>
      <c r="N26">
        <f t="shared" si="3"/>
        <v>86</v>
      </c>
    </row>
    <row r="27" spans="3:14">
      <c r="C27">
        <v>27</v>
      </c>
      <c r="D27">
        <f>(-1+SQRT(1+4*(C27*C27+C27+1202)))/2</f>
        <v>43.752118593351</v>
      </c>
      <c r="E27">
        <f t="shared" si="1"/>
        <v>44</v>
      </c>
      <c r="F27">
        <f>SUMIFS($N$3:$N$45,$J$3:$J$45,"&gt;=27",$J$3:$J$45,"&lt;44")</f>
        <v>2091</v>
      </c>
      <c r="J27">
        <v>27</v>
      </c>
      <c r="K27">
        <v>0.78</v>
      </c>
      <c r="L27">
        <f t="shared" si="4"/>
        <v>1.78</v>
      </c>
      <c r="M27">
        <f t="shared" si="2"/>
        <v>89</v>
      </c>
      <c r="N27">
        <f t="shared" si="3"/>
        <v>89</v>
      </c>
    </row>
    <row r="28" spans="3:14">
      <c r="C28">
        <v>28</v>
      </c>
      <c r="D28">
        <f>(-1+SQRT(1+4*(C28*C28+C28+1202)))/2</f>
        <v>44.3803966114383</v>
      </c>
      <c r="E28">
        <f t="shared" si="1"/>
        <v>45</v>
      </c>
      <c r="F28">
        <f>SUMIFS($N$3:$N$45,$J$3:$J$45,"&gt;=28",$J$3:$J$45,"&lt;45")</f>
        <v>2172</v>
      </c>
      <c r="J28">
        <v>28</v>
      </c>
      <c r="K28">
        <v>0.84</v>
      </c>
      <c r="L28">
        <f t="shared" si="4"/>
        <v>1.84</v>
      </c>
      <c r="M28">
        <f t="shared" si="2"/>
        <v>92</v>
      </c>
      <c r="N28">
        <f t="shared" si="3"/>
        <v>92</v>
      </c>
    </row>
    <row r="29" spans="3:14">
      <c r="C29">
        <v>29</v>
      </c>
      <c r="D29">
        <f>(-1+SQRT(1+4*(C29*C29+C29+1202)))/2</f>
        <v>45.0219727164806</v>
      </c>
      <c r="E29">
        <f t="shared" si="1"/>
        <v>46</v>
      </c>
      <c r="F29">
        <f>SUMIFS($N$3:$N$45,$J$3:$J$45,"&gt;=29",$J$3:$J$45,"&lt;46")</f>
        <v>2256</v>
      </c>
      <c r="J29">
        <v>29</v>
      </c>
      <c r="K29">
        <v>0.9</v>
      </c>
      <c r="L29">
        <f t="shared" si="4"/>
        <v>1.9</v>
      </c>
      <c r="M29">
        <f t="shared" si="2"/>
        <v>95</v>
      </c>
      <c r="N29">
        <f t="shared" si="3"/>
        <v>95</v>
      </c>
    </row>
    <row r="30" spans="10:14">
      <c r="J30">
        <v>30</v>
      </c>
      <c r="K30">
        <v>0.99</v>
      </c>
      <c r="L30">
        <f t="shared" si="4"/>
        <v>1.99</v>
      </c>
      <c r="M30">
        <f t="shared" si="2"/>
        <v>99.5</v>
      </c>
      <c r="N30">
        <f t="shared" si="3"/>
        <v>99</v>
      </c>
    </row>
    <row r="31" spans="10:14">
      <c r="J31">
        <v>31</v>
      </c>
      <c r="K31">
        <v>1.08</v>
      </c>
      <c r="L31">
        <f t="shared" si="4"/>
        <v>2.08</v>
      </c>
      <c r="M31">
        <f t="shared" si="2"/>
        <v>104</v>
      </c>
      <c r="N31">
        <f t="shared" si="3"/>
        <v>104</v>
      </c>
    </row>
    <row r="32" spans="10:14">
      <c r="J32">
        <v>32</v>
      </c>
      <c r="K32">
        <v>1.17</v>
      </c>
      <c r="L32">
        <f t="shared" si="4"/>
        <v>2.17</v>
      </c>
      <c r="M32">
        <f t="shared" si="2"/>
        <v>108.5</v>
      </c>
      <c r="N32">
        <f t="shared" si="3"/>
        <v>108</v>
      </c>
    </row>
    <row r="33" spans="10:14">
      <c r="J33">
        <v>33</v>
      </c>
      <c r="K33">
        <v>1.26</v>
      </c>
      <c r="L33">
        <f t="shared" si="4"/>
        <v>2.26</v>
      </c>
      <c r="M33">
        <f t="shared" si="2"/>
        <v>113</v>
      </c>
      <c r="N33">
        <f t="shared" si="3"/>
        <v>113</v>
      </c>
    </row>
    <row r="34" spans="10:14">
      <c r="J34">
        <v>34</v>
      </c>
      <c r="K34">
        <v>1.35</v>
      </c>
      <c r="L34">
        <f t="shared" si="4"/>
        <v>2.35</v>
      </c>
      <c r="M34">
        <f t="shared" si="2"/>
        <v>117.5</v>
      </c>
      <c r="N34">
        <f t="shared" si="3"/>
        <v>117</v>
      </c>
    </row>
    <row r="35" spans="10:14">
      <c r="J35">
        <v>35</v>
      </c>
      <c r="K35">
        <v>1.44</v>
      </c>
      <c r="L35">
        <f t="shared" si="4"/>
        <v>2.44</v>
      </c>
      <c r="M35">
        <f t="shared" si="2"/>
        <v>122</v>
      </c>
      <c r="N35">
        <f t="shared" si="3"/>
        <v>122</v>
      </c>
    </row>
    <row r="36" spans="10:14">
      <c r="J36">
        <v>36</v>
      </c>
      <c r="K36">
        <v>1.53</v>
      </c>
      <c r="L36">
        <f t="shared" si="4"/>
        <v>2.53</v>
      </c>
      <c r="M36">
        <f t="shared" si="2"/>
        <v>126.5</v>
      </c>
      <c r="N36">
        <f t="shared" si="3"/>
        <v>126</v>
      </c>
    </row>
    <row r="37" spans="10:14">
      <c r="J37">
        <v>37</v>
      </c>
      <c r="K37">
        <v>1.62</v>
      </c>
      <c r="L37">
        <f t="shared" si="4"/>
        <v>2.62</v>
      </c>
      <c r="M37">
        <f t="shared" si="2"/>
        <v>131</v>
      </c>
      <c r="N37">
        <f t="shared" si="3"/>
        <v>131</v>
      </c>
    </row>
    <row r="38" spans="10:14">
      <c r="J38">
        <v>38</v>
      </c>
      <c r="K38">
        <v>1.71</v>
      </c>
      <c r="L38">
        <f t="shared" si="4"/>
        <v>2.71</v>
      </c>
      <c r="M38">
        <f t="shared" si="2"/>
        <v>135.5</v>
      </c>
      <c r="N38">
        <f t="shared" si="3"/>
        <v>135</v>
      </c>
    </row>
    <row r="39" spans="10:14">
      <c r="J39">
        <v>39</v>
      </c>
      <c r="K39">
        <v>1.8</v>
      </c>
      <c r="L39">
        <f t="shared" si="4"/>
        <v>2.8</v>
      </c>
      <c r="M39">
        <f t="shared" si="2"/>
        <v>140</v>
      </c>
      <c r="N39">
        <f t="shared" si="3"/>
        <v>140</v>
      </c>
    </row>
    <row r="40" spans="10:14">
      <c r="J40">
        <v>40</v>
      </c>
      <c r="K40">
        <v>1.92</v>
      </c>
      <c r="L40">
        <f t="shared" si="4"/>
        <v>2.92</v>
      </c>
      <c r="M40">
        <f t="shared" si="2"/>
        <v>146</v>
      </c>
      <c r="N40">
        <f t="shared" si="3"/>
        <v>146</v>
      </c>
    </row>
    <row r="41" spans="10:14">
      <c r="J41">
        <v>41</v>
      </c>
      <c r="K41">
        <v>2.04</v>
      </c>
      <c r="L41">
        <f t="shared" si="4"/>
        <v>3.04</v>
      </c>
      <c r="M41">
        <f t="shared" si="2"/>
        <v>152</v>
      </c>
      <c r="N41">
        <f t="shared" si="3"/>
        <v>152</v>
      </c>
    </row>
    <row r="42" spans="10:14">
      <c r="J42">
        <v>42</v>
      </c>
      <c r="K42">
        <v>2.16</v>
      </c>
      <c r="L42">
        <f t="shared" si="4"/>
        <v>3.16</v>
      </c>
      <c r="M42">
        <f t="shared" si="2"/>
        <v>158</v>
      </c>
      <c r="N42">
        <f t="shared" si="3"/>
        <v>158</v>
      </c>
    </row>
    <row r="43" spans="10:14">
      <c r="J43">
        <v>43</v>
      </c>
      <c r="K43">
        <v>2.28</v>
      </c>
      <c r="L43">
        <f t="shared" si="4"/>
        <v>3.28</v>
      </c>
      <c r="M43">
        <f t="shared" si="2"/>
        <v>164</v>
      </c>
      <c r="N43">
        <f t="shared" si="3"/>
        <v>164</v>
      </c>
    </row>
    <row r="44" spans="10:14">
      <c r="J44">
        <v>44</v>
      </c>
      <c r="K44">
        <v>2.4</v>
      </c>
      <c r="L44">
        <f t="shared" si="4"/>
        <v>3.4</v>
      </c>
      <c r="M44">
        <f t="shared" si="2"/>
        <v>170</v>
      </c>
      <c r="N44">
        <f t="shared" si="3"/>
        <v>170</v>
      </c>
    </row>
    <row r="45" spans="10:14">
      <c r="J45">
        <v>45</v>
      </c>
      <c r="K45">
        <v>2.52</v>
      </c>
      <c r="L45">
        <f t="shared" si="4"/>
        <v>3.52</v>
      </c>
      <c r="M45">
        <f t="shared" si="2"/>
        <v>176</v>
      </c>
      <c r="N45">
        <f t="shared" si="3"/>
        <v>176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I29"/>
  <sheetViews>
    <sheetView tabSelected="1" workbookViewId="0">
      <selection activeCell="L21" sqref="L21"/>
    </sheetView>
  </sheetViews>
  <sheetFormatPr defaultColWidth="9" defaultRowHeight="15.75"/>
  <cols>
    <col min="2" max="2" width="18.125" customWidth="1"/>
    <col min="3" max="3" width="12.625" customWidth="1"/>
    <col min="4" max="4" width="17.25" customWidth="1"/>
    <col min="5" max="5" width="36.625" customWidth="1"/>
    <col min="6" max="8" width="15.25" customWidth="1"/>
  </cols>
  <sheetData>
    <row r="2" spans="2:9">
      <c r="B2" s="1" t="s">
        <v>2</v>
      </c>
      <c r="C2" s="1" t="s">
        <v>3</v>
      </c>
      <c r="D2" s="1" t="s">
        <v>4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</row>
    <row r="3" spans="2:9">
      <c r="B3" s="1">
        <v>3</v>
      </c>
      <c r="C3" s="1">
        <v>34.3460901680519</v>
      </c>
      <c r="D3" s="1">
        <v>35</v>
      </c>
      <c r="E3" s="1">
        <v>2286</v>
      </c>
      <c r="F3" s="1">
        <v>1966</v>
      </c>
      <c r="G3" s="1">
        <v>1806</v>
      </c>
      <c r="H3" s="1">
        <v>1006</v>
      </c>
      <c r="I3" s="4">
        <f>G3-H3</f>
        <v>800</v>
      </c>
    </row>
    <row r="4" spans="2:9">
      <c r="B4" s="1">
        <v>4</v>
      </c>
      <c r="C4" s="1">
        <v>34.4606922128267</v>
      </c>
      <c r="D4" s="1">
        <v>35</v>
      </c>
      <c r="E4" s="1">
        <v>2236</v>
      </c>
      <c r="F4" s="1">
        <v>1926</v>
      </c>
      <c r="G4" s="1">
        <v>1771</v>
      </c>
      <c r="H4" s="1">
        <v>996</v>
      </c>
      <c r="I4" s="1">
        <f t="shared" ref="I4:I29" si="0">G4-H4</f>
        <v>775</v>
      </c>
    </row>
    <row r="5" spans="2:9">
      <c r="B5" s="1">
        <v>5</v>
      </c>
      <c r="C5" s="1">
        <v>34.6034186369362</v>
      </c>
      <c r="D5" s="1">
        <v>35</v>
      </c>
      <c r="E5" s="1">
        <v>2186</v>
      </c>
      <c r="F5" s="1">
        <v>1886</v>
      </c>
      <c r="G5" s="1">
        <v>1736</v>
      </c>
      <c r="H5" s="1">
        <v>986</v>
      </c>
      <c r="I5" s="1">
        <f t="shared" si="0"/>
        <v>750</v>
      </c>
    </row>
    <row r="6" spans="2:9">
      <c r="B6" s="1">
        <v>6</v>
      </c>
      <c r="C6" s="1">
        <v>34.7739280489145</v>
      </c>
      <c r="D6" s="1">
        <v>35</v>
      </c>
      <c r="E6" s="1">
        <v>2136</v>
      </c>
      <c r="F6" s="1">
        <v>1846</v>
      </c>
      <c r="G6" s="1">
        <v>1701</v>
      </c>
      <c r="H6" s="1">
        <v>976</v>
      </c>
      <c r="I6" s="1">
        <f t="shared" si="0"/>
        <v>725</v>
      </c>
    </row>
    <row r="7" spans="2:9">
      <c r="B7" s="1">
        <v>7</v>
      </c>
      <c r="C7" s="1">
        <v>34.9718198010759</v>
      </c>
      <c r="D7" s="1">
        <v>35</v>
      </c>
      <c r="E7" s="2">
        <v>2086</v>
      </c>
      <c r="F7" s="2">
        <v>1806</v>
      </c>
      <c r="G7" s="2">
        <v>1666</v>
      </c>
      <c r="H7" s="2">
        <v>966</v>
      </c>
      <c r="I7" s="1">
        <f t="shared" si="0"/>
        <v>700</v>
      </c>
    </row>
    <row r="8" spans="2:9">
      <c r="B8" s="1">
        <v>8</v>
      </c>
      <c r="C8" s="1">
        <v>35.1966384972031</v>
      </c>
      <c r="D8" s="1">
        <v>36</v>
      </c>
      <c r="E8" s="1">
        <v>2158</v>
      </c>
      <c r="F8" s="1">
        <v>1878</v>
      </c>
      <c r="G8" s="1">
        <v>1738</v>
      </c>
      <c r="H8" s="1">
        <v>1038</v>
      </c>
      <c r="I8" s="1">
        <f t="shared" si="0"/>
        <v>700</v>
      </c>
    </row>
    <row r="9" spans="2:9">
      <c r="B9" s="1">
        <v>9</v>
      </c>
      <c r="C9" s="1">
        <v>35.4478789360374</v>
      </c>
      <c r="D9" s="1">
        <v>36</v>
      </c>
      <c r="E9" s="1">
        <v>2108</v>
      </c>
      <c r="F9" s="1">
        <v>1838</v>
      </c>
      <c r="G9" s="1">
        <v>1703</v>
      </c>
      <c r="H9" s="1">
        <v>1028</v>
      </c>
      <c r="I9" s="1">
        <f t="shared" si="0"/>
        <v>675</v>
      </c>
    </row>
    <row r="10" spans="2:9">
      <c r="B10" s="1">
        <v>10</v>
      </c>
      <c r="C10" s="1">
        <v>35.7249913733599</v>
      </c>
      <c r="D10" s="1">
        <v>36</v>
      </c>
      <c r="E10" s="2">
        <v>2058</v>
      </c>
      <c r="F10" s="2">
        <v>1798</v>
      </c>
      <c r="G10" s="2">
        <v>1668</v>
      </c>
      <c r="H10" s="2">
        <v>1018</v>
      </c>
      <c r="I10" s="1">
        <f t="shared" si="0"/>
        <v>650</v>
      </c>
    </row>
    <row r="11" spans="2:9">
      <c r="B11" s="1">
        <v>11</v>
      </c>
      <c r="C11" s="1">
        <v>36.0273869856578</v>
      </c>
      <c r="D11" s="1">
        <v>37</v>
      </c>
      <c r="E11" s="1">
        <v>2133</v>
      </c>
      <c r="F11" s="1">
        <v>1873</v>
      </c>
      <c r="G11" s="1">
        <v>1743</v>
      </c>
      <c r="H11" s="1">
        <v>1093</v>
      </c>
      <c r="I11" s="1">
        <f t="shared" si="0"/>
        <v>650</v>
      </c>
    </row>
    <row r="12" spans="2:9">
      <c r="B12" s="1">
        <v>12</v>
      </c>
      <c r="C12" s="1">
        <v>36.3544434227408</v>
      </c>
      <c r="D12" s="1">
        <v>37</v>
      </c>
      <c r="E12" s="1">
        <v>2080</v>
      </c>
      <c r="F12" s="1">
        <v>1830</v>
      </c>
      <c r="G12" s="1">
        <v>1705</v>
      </c>
      <c r="H12" s="1">
        <v>1080</v>
      </c>
      <c r="I12" s="1">
        <f t="shared" si="0"/>
        <v>625</v>
      </c>
    </row>
    <row r="13" spans="2:9">
      <c r="B13" s="1">
        <v>13</v>
      </c>
      <c r="C13" s="1">
        <v>36.7055103445713</v>
      </c>
      <c r="D13" s="1">
        <v>37</v>
      </c>
      <c r="E13" s="2">
        <v>2026</v>
      </c>
      <c r="F13" s="2">
        <v>1786</v>
      </c>
      <c r="G13" s="2">
        <v>1666</v>
      </c>
      <c r="H13" s="2">
        <v>1066</v>
      </c>
      <c r="I13" s="1">
        <f t="shared" si="0"/>
        <v>600</v>
      </c>
    </row>
    <row r="14" spans="2:9">
      <c r="B14" s="1">
        <v>14</v>
      </c>
      <c r="C14" s="1">
        <v>37.0799148482271</v>
      </c>
      <c r="D14" s="1">
        <v>38</v>
      </c>
      <c r="E14" s="1">
        <v>2101</v>
      </c>
      <c r="F14" s="1">
        <v>1861</v>
      </c>
      <c r="G14" s="1">
        <v>1741</v>
      </c>
      <c r="H14" s="1">
        <v>1141</v>
      </c>
      <c r="I14" s="1">
        <f t="shared" si="0"/>
        <v>600</v>
      </c>
    </row>
    <row r="15" spans="2:9">
      <c r="B15" s="1">
        <v>15</v>
      </c>
      <c r="C15" s="1">
        <v>37.4769667035165</v>
      </c>
      <c r="D15" s="1">
        <v>38</v>
      </c>
      <c r="E15" s="3">
        <v>2044</v>
      </c>
      <c r="F15" s="1">
        <v>1814</v>
      </c>
      <c r="G15" s="1">
        <v>1699</v>
      </c>
      <c r="H15" s="1">
        <v>1124</v>
      </c>
      <c r="I15" s="1">
        <f t="shared" si="0"/>
        <v>575</v>
      </c>
    </row>
    <row r="16" spans="2:9">
      <c r="B16" s="1">
        <v>16</v>
      </c>
      <c r="C16" s="1">
        <v>37.895963329496</v>
      </c>
      <c r="D16" s="1">
        <v>38</v>
      </c>
      <c r="E16" s="2">
        <v>1985</v>
      </c>
      <c r="F16" s="2">
        <v>1765</v>
      </c>
      <c r="G16" s="2">
        <v>1655</v>
      </c>
      <c r="H16" s="2">
        <v>1105</v>
      </c>
      <c r="I16" s="1">
        <f t="shared" si="0"/>
        <v>550</v>
      </c>
    </row>
    <row r="17" spans="2:9">
      <c r="B17" s="1">
        <v>17</v>
      </c>
      <c r="C17" s="1">
        <v>38.3361944582628</v>
      </c>
      <c r="D17" s="1">
        <v>39</v>
      </c>
      <c r="E17" s="1">
        <v>2060</v>
      </c>
      <c r="F17" s="1">
        <v>1840</v>
      </c>
      <c r="G17" s="1">
        <v>1730</v>
      </c>
      <c r="H17" s="1">
        <v>1180</v>
      </c>
      <c r="I17" s="1">
        <f t="shared" si="0"/>
        <v>550</v>
      </c>
    </row>
    <row r="18" spans="2:9">
      <c r="B18" s="1">
        <v>18</v>
      </c>
      <c r="C18" s="1">
        <v>38.7969464462571</v>
      </c>
      <c r="D18" s="1">
        <v>39</v>
      </c>
      <c r="E18" s="1">
        <v>1998</v>
      </c>
      <c r="F18" s="1">
        <v>1788</v>
      </c>
      <c r="G18" s="1">
        <v>1683</v>
      </c>
      <c r="H18" s="1">
        <v>1158</v>
      </c>
      <c r="I18" s="1">
        <f t="shared" si="0"/>
        <v>525</v>
      </c>
    </row>
    <row r="19" spans="2:9">
      <c r="B19" s="1">
        <v>19</v>
      </c>
      <c r="C19" s="1">
        <v>39.2775062063976</v>
      </c>
      <c r="D19" s="1">
        <v>40</v>
      </c>
      <c r="E19" s="1">
        <v>2075</v>
      </c>
      <c r="F19" s="1">
        <v>1865</v>
      </c>
      <c r="G19" s="1">
        <v>1760</v>
      </c>
      <c r="H19" s="1">
        <v>1235</v>
      </c>
      <c r="I19" s="1">
        <f t="shared" si="0"/>
        <v>525</v>
      </c>
    </row>
    <row r="20" spans="2:9">
      <c r="B20" s="1">
        <v>20</v>
      </c>
      <c r="C20" s="1">
        <v>39.7771647462927</v>
      </c>
      <c r="D20" s="1">
        <v>40</v>
      </c>
      <c r="E20" s="1">
        <v>2010</v>
      </c>
      <c r="F20" s="1">
        <v>1810</v>
      </c>
      <c r="G20" s="1">
        <v>1710</v>
      </c>
      <c r="H20" s="1">
        <v>1210</v>
      </c>
      <c r="I20" s="1">
        <f t="shared" si="0"/>
        <v>500</v>
      </c>
    </row>
    <row r="21" spans="2:9">
      <c r="B21" s="1">
        <v>21</v>
      </c>
      <c r="C21" s="1">
        <v>40.2952203082665</v>
      </c>
      <c r="D21" s="1">
        <v>41</v>
      </c>
      <c r="E21" s="1">
        <v>2088</v>
      </c>
      <c r="F21" s="1">
        <v>1888</v>
      </c>
      <c r="G21" s="1">
        <v>1788</v>
      </c>
      <c r="H21" s="1">
        <v>1288</v>
      </c>
      <c r="I21" s="1">
        <f t="shared" si="0"/>
        <v>500</v>
      </c>
    </row>
    <row r="22" spans="2:9">
      <c r="B22" s="1">
        <v>22</v>
      </c>
      <c r="C22" s="1">
        <v>40.8309811158651</v>
      </c>
      <c r="D22" s="1">
        <v>41</v>
      </c>
      <c r="E22" s="1">
        <v>2169</v>
      </c>
      <c r="F22" s="1">
        <v>1969</v>
      </c>
      <c r="G22" s="1">
        <v>1869</v>
      </c>
      <c r="H22" s="1">
        <v>1369</v>
      </c>
      <c r="I22" s="1">
        <f t="shared" si="0"/>
        <v>500</v>
      </c>
    </row>
    <row r="23" spans="2:9">
      <c r="B23" s="1">
        <v>23</v>
      </c>
      <c r="C23" s="1">
        <v>41.3837677388269</v>
      </c>
      <c r="D23" s="1">
        <v>42</v>
      </c>
      <c r="E23" s="1">
        <v>2095</v>
      </c>
      <c r="F23" s="1">
        <v>1905</v>
      </c>
      <c r="G23" s="1">
        <v>1810</v>
      </c>
      <c r="H23" s="1">
        <v>1335</v>
      </c>
      <c r="I23" s="1">
        <f t="shared" si="0"/>
        <v>475</v>
      </c>
    </row>
    <row r="24" spans="2:9">
      <c r="B24" s="1">
        <v>24</v>
      </c>
      <c r="C24" s="1">
        <v>41.9529150942547</v>
      </c>
      <c r="D24" s="1">
        <v>42</v>
      </c>
      <c r="E24" s="1">
        <v>2018</v>
      </c>
      <c r="F24" s="1">
        <v>1838</v>
      </c>
      <c r="G24" s="1">
        <v>1748</v>
      </c>
      <c r="H24" s="1">
        <v>1298</v>
      </c>
      <c r="I24" s="1">
        <f t="shared" si="0"/>
        <v>450</v>
      </c>
    </row>
    <row r="25" spans="2:9">
      <c r="B25" s="1">
        <v>25</v>
      </c>
      <c r="C25" s="1">
        <v>42.5377741060106</v>
      </c>
      <c r="D25" s="1">
        <v>43</v>
      </c>
      <c r="E25" s="1">
        <v>2096</v>
      </c>
      <c r="F25" s="1">
        <v>1916</v>
      </c>
      <c r="G25" s="1">
        <v>1826</v>
      </c>
      <c r="H25" s="1">
        <v>1376</v>
      </c>
      <c r="I25" s="1">
        <f t="shared" si="0"/>
        <v>450</v>
      </c>
    </row>
    <row r="26" spans="2:9">
      <c r="B26" s="1">
        <v>26</v>
      </c>
      <c r="C26" s="1">
        <v>43.1377130473172</v>
      </c>
      <c r="D26" s="1">
        <v>44</v>
      </c>
      <c r="E26" s="1">
        <v>2177</v>
      </c>
      <c r="F26" s="1">
        <v>1997</v>
      </c>
      <c r="G26" s="1">
        <v>1907</v>
      </c>
      <c r="H26" s="1">
        <v>1457</v>
      </c>
      <c r="I26" s="1">
        <f t="shared" si="0"/>
        <v>450</v>
      </c>
    </row>
    <row r="27" spans="2:9">
      <c r="B27" s="1">
        <v>27</v>
      </c>
      <c r="C27" s="1">
        <v>43.752118593351</v>
      </c>
      <c r="D27" s="1">
        <v>44</v>
      </c>
      <c r="E27" s="1">
        <v>2091</v>
      </c>
      <c r="F27" s="1">
        <v>1921</v>
      </c>
      <c r="G27" s="1">
        <v>1836</v>
      </c>
      <c r="H27" s="1">
        <v>1411</v>
      </c>
      <c r="I27" s="1">
        <f t="shared" si="0"/>
        <v>425</v>
      </c>
    </row>
    <row r="28" spans="2:9">
      <c r="B28" s="1">
        <v>28</v>
      </c>
      <c r="C28" s="1">
        <v>44.3803966114383</v>
      </c>
      <c r="D28" s="1">
        <v>45</v>
      </c>
      <c r="E28" s="1">
        <v>2172</v>
      </c>
      <c r="F28" s="1">
        <v>2002</v>
      </c>
      <c r="G28" s="1">
        <v>1917</v>
      </c>
      <c r="H28" s="1">
        <v>1492</v>
      </c>
      <c r="I28" s="1">
        <f t="shared" si="0"/>
        <v>425</v>
      </c>
    </row>
    <row r="29" spans="2:9">
      <c r="B29" s="1">
        <v>29</v>
      </c>
      <c r="C29" s="1">
        <v>45.0219727164806</v>
      </c>
      <c r="D29" s="1">
        <v>46</v>
      </c>
      <c r="E29" s="1">
        <v>2256</v>
      </c>
      <c r="F29" s="1">
        <v>2086</v>
      </c>
      <c r="G29" s="1">
        <v>2001</v>
      </c>
      <c r="H29" s="1">
        <v>1576</v>
      </c>
      <c r="I29" s="1">
        <f t="shared" si="0"/>
        <v>425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2017-10-09T11:57:42Z</dcterms:created>
  <dcterms:modified xsi:type="dcterms:W3CDTF">2017-10-09T13:47:54Z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1033-10.2.0.5934</vt:lpwstr>
  </property>
</Properties>
</file>